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us\Desktop\VARIOS\MFA\"/>
    </mc:Choice>
  </mc:AlternateContent>
  <xr:revisionPtr revIDLastSave="0" documentId="8_{9E9D9948-B220-4472-B12A-6E932F9EDB00}" xr6:coauthVersionLast="44" xr6:coauthVersionMax="44" xr10:uidLastSave="{00000000-0000-0000-0000-000000000000}"/>
  <bookViews>
    <workbookView xWindow="-120" yWindow="-120" windowWidth="27120" windowHeight="11160"/>
  </bookViews>
  <sheets>
    <sheet name="Hoja1" sheetId="1" r:id="rId1"/>
    <sheet name="P=F(Vstd)" sheetId="4" r:id="rId2"/>
    <sheet name="P=f(mmol std)" sheetId="5" r:id="rId3"/>
    <sheet name="P=f(Cstd)" sheetId="6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11" i="1" l="1"/>
  <c r="C11" i="1"/>
  <c r="E11" i="1"/>
  <c r="G11" i="1" s="1"/>
  <c r="A12" i="1"/>
  <c r="C12" i="1"/>
  <c r="E12" i="1"/>
  <c r="G12" i="1" s="1"/>
  <c r="A13" i="1"/>
  <c r="C13" i="1"/>
  <c r="E13" i="1"/>
  <c r="G13" i="1" s="1"/>
  <c r="A14" i="1"/>
  <c r="C14" i="1"/>
  <c r="E14" i="1"/>
  <c r="G14" i="1" s="1"/>
  <c r="A15" i="1"/>
  <c r="C15" i="1"/>
  <c r="E15" i="1"/>
  <c r="G15" i="1" s="1"/>
  <c r="A16" i="1"/>
  <c r="C16" i="1"/>
  <c r="E16" i="1"/>
  <c r="G16" i="1" s="1"/>
  <c r="A17" i="1"/>
  <c r="C17" i="1"/>
  <c r="E17" i="1"/>
  <c r="G17" i="1" s="1"/>
  <c r="A18" i="1"/>
  <c r="C18" i="1"/>
  <c r="E18" i="1"/>
  <c r="G18" i="1" s="1"/>
  <c r="A19" i="1"/>
  <c r="C19" i="1"/>
  <c r="E19" i="1"/>
  <c r="G19" i="1" s="1"/>
  <c r="A20" i="1"/>
  <c r="C20" i="1"/>
  <c r="E20" i="1"/>
  <c r="G20" i="1" s="1"/>
  <c r="B21" i="1"/>
  <c r="D21" i="1"/>
  <c r="F21" i="1"/>
  <c r="H21" i="1" s="1"/>
  <c r="C24" i="1" l="1"/>
  <c r="C34" i="1" s="1"/>
  <c r="C25" i="1"/>
  <c r="C37" i="1"/>
  <c r="C47" i="1" s="1"/>
  <c r="C52" i="1"/>
  <c r="C26" i="1"/>
  <c r="C38" i="1"/>
  <c r="C50" i="1"/>
  <c r="C59" i="1" s="1"/>
  <c r="C39" i="1"/>
  <c r="C51" i="1"/>
  <c r="C53" i="1"/>
  <c r="C27" i="1"/>
  <c r="C29" i="1" s="1"/>
  <c r="C30" i="1" s="1"/>
  <c r="C31" i="1" s="1"/>
  <c r="C33" i="1"/>
  <c r="C40" i="1"/>
  <c r="C42" i="1" s="1"/>
  <c r="C43" i="1" s="1"/>
  <c r="C44" i="1" s="1"/>
  <c r="C46" i="1"/>
  <c r="C58" i="1"/>
  <c r="C55" i="1" l="1"/>
  <c r="C56" i="1" s="1"/>
</calcChain>
</file>

<file path=xl/sharedStrings.xml><?xml version="1.0" encoding="utf-8"?>
<sst xmlns="http://schemas.openxmlformats.org/spreadsheetml/2006/main" count="123" uniqueCount="69">
  <si>
    <t>LOS VALORES QUE ESTÁN EN EL RECUADRO GRIS SE PUEDEN MODIFICAR</t>
  </si>
  <si>
    <t>K/M-1</t>
  </si>
  <si>
    <t>Cstd/M</t>
  </si>
  <si>
    <t>Vstd/mL</t>
  </si>
  <si>
    <t>Vaforo</t>
  </si>
  <si>
    <t>Vstd</t>
  </si>
  <si>
    <t>VstdCstd/Vaforo</t>
  </si>
  <si>
    <t>VpCp/Vaforo</t>
  </si>
  <si>
    <t>Pstd</t>
  </si>
  <si>
    <t>m</t>
  </si>
  <si>
    <t>pendiente</t>
  </si>
  <si>
    <t>b</t>
  </si>
  <si>
    <t>ordenada al origen</t>
  </si>
  <si>
    <t>Coef. de correlación</t>
  </si>
  <si>
    <r>
      <t>R</t>
    </r>
    <r>
      <rPr>
        <vertAlign val="superscript"/>
        <sz val="10"/>
        <rFont val="Arial"/>
        <family val="2"/>
      </rPr>
      <t>2</t>
    </r>
  </si>
  <si>
    <t>Unidades</t>
  </si>
  <si>
    <t>Valor numérico</t>
  </si>
  <si>
    <t>Pp</t>
  </si>
  <si>
    <t>mL</t>
  </si>
  <si>
    <t>M</t>
  </si>
  <si>
    <t>Cp = Cp*Vaforo/Vp</t>
  </si>
  <si>
    <t>K=(Vaforo*m)/Cstd</t>
  </si>
  <si>
    <t>Vstd'</t>
  </si>
  <si>
    <t>Volumen de estándar necesario para obtener la Pp</t>
  </si>
  <si>
    <t>Cp'</t>
  </si>
  <si>
    <t>Cp</t>
  </si>
  <si>
    <t>K</t>
  </si>
  <si>
    <t>Constante de proporcionalidad</t>
  </si>
  <si>
    <r>
      <t>Cp'</t>
    </r>
    <r>
      <rPr>
        <sz val="10"/>
        <rFont val="Arial"/>
      </rPr>
      <t>=(</t>
    </r>
    <r>
      <rPr>
        <b/>
        <sz val="10"/>
        <color indexed="12"/>
        <rFont val="Arial"/>
        <family val="2"/>
      </rPr>
      <t>mmolstd'</t>
    </r>
    <r>
      <rPr>
        <b/>
        <sz val="10"/>
        <color indexed="10"/>
        <rFont val="Arial"/>
        <family val="2"/>
      </rPr>
      <t xml:space="preserve"> </t>
    </r>
    <r>
      <rPr>
        <sz val="10"/>
        <rFont val="Arial"/>
      </rPr>
      <t>)/Vaforo</t>
    </r>
  </si>
  <si>
    <t>mmolstd'</t>
  </si>
  <si>
    <t>mmol de estándar necesario para obtener la Pp</t>
  </si>
  <si>
    <t>K=(Vaforo*m)</t>
  </si>
  <si>
    <t>MATEMÁTICAMENTE</t>
  </si>
  <si>
    <t>INTERPOLANDO</t>
  </si>
  <si>
    <t>Graficando P=F(concentración de std) se obtiene:</t>
  </si>
  <si>
    <t>Graficando P=F(mmol std) se obtiene:</t>
  </si>
  <si>
    <t>Cstd'</t>
  </si>
  <si>
    <t>Vp</t>
  </si>
  <si>
    <t>Vp/mL</t>
  </si>
  <si>
    <t>Cp/M</t>
  </si>
  <si>
    <t>Pp= Propiedad del problema</t>
  </si>
  <si>
    <t>Pstd= Propiedad del estándar</t>
  </si>
  <si>
    <t>mmol std</t>
  </si>
  <si>
    <t>Cstd= Concentración del estándar</t>
  </si>
  <si>
    <t>NOMENCLATURA</t>
  </si>
  <si>
    <r>
      <t>mL</t>
    </r>
    <r>
      <rPr>
        <b/>
        <vertAlign val="superscript"/>
        <sz val="10"/>
        <color indexed="14"/>
        <rFont val="Arial"/>
        <family val="2"/>
      </rPr>
      <t>-1</t>
    </r>
  </si>
  <si>
    <r>
      <t>mmol</t>
    </r>
    <r>
      <rPr>
        <b/>
        <vertAlign val="superscript"/>
        <sz val="10"/>
        <color indexed="14"/>
        <rFont val="Arial"/>
        <family val="2"/>
      </rPr>
      <t>-1</t>
    </r>
  </si>
  <si>
    <r>
      <t>M</t>
    </r>
    <r>
      <rPr>
        <b/>
        <vertAlign val="superscript"/>
        <sz val="10"/>
        <color indexed="14"/>
        <rFont val="Arial"/>
        <family val="2"/>
      </rPr>
      <t>-1</t>
    </r>
  </si>
  <si>
    <r>
      <t>M</t>
    </r>
    <r>
      <rPr>
        <b/>
        <vertAlign val="superscript"/>
        <sz val="10"/>
        <color indexed="20"/>
        <rFont val="Arial"/>
        <family val="2"/>
      </rPr>
      <t>-1</t>
    </r>
  </si>
  <si>
    <t>mmol</t>
  </si>
  <si>
    <t>concentración de estándar necesario para obtener la Pp</t>
  </si>
  <si>
    <t>Vstd= volumen del estándar</t>
  </si>
  <si>
    <t>Vp= volumen del problema</t>
  </si>
  <si>
    <t>mmol P= mmol del problema</t>
  </si>
  <si>
    <t>mmol std= mmol del estándar</t>
  </si>
  <si>
    <t>mmol P</t>
  </si>
  <si>
    <t>Concen. del plroblema en el sistema</t>
  </si>
  <si>
    <t>Concen. del problema en la solución original</t>
  </si>
  <si>
    <t>Concen. del problema en el sistema</t>
  </si>
  <si>
    <r>
      <t>Cp'</t>
    </r>
    <r>
      <rPr>
        <sz val="10"/>
        <rFont val="Arial"/>
      </rPr>
      <t>=(</t>
    </r>
    <r>
      <rPr>
        <b/>
        <sz val="10"/>
        <color indexed="12"/>
        <rFont val="Arial"/>
        <family val="2"/>
      </rPr>
      <t>Vstd'</t>
    </r>
    <r>
      <rPr>
        <b/>
        <sz val="10"/>
        <color indexed="10"/>
        <rFont val="Arial"/>
        <family val="2"/>
      </rPr>
      <t xml:space="preserve">  </t>
    </r>
    <r>
      <rPr>
        <sz val="10"/>
        <rFont val="Arial"/>
      </rPr>
      <t xml:space="preserve"> Cstd)/Vaforo</t>
    </r>
  </si>
  <si>
    <r>
      <t xml:space="preserve">Cp = </t>
    </r>
    <r>
      <rPr>
        <b/>
        <sz val="10"/>
        <rFont val="Arial"/>
        <family val="2"/>
      </rPr>
      <t xml:space="preserve">Cp'  </t>
    </r>
    <r>
      <rPr>
        <sz val="10"/>
        <rFont val="Arial"/>
      </rPr>
      <t>Vaforo/Vp</t>
    </r>
  </si>
  <si>
    <r>
      <t xml:space="preserve">Cp = </t>
    </r>
    <r>
      <rPr>
        <b/>
        <sz val="10"/>
        <rFont val="Arial"/>
        <family val="2"/>
      </rPr>
      <t xml:space="preserve">Cp' </t>
    </r>
    <r>
      <rPr>
        <sz val="10"/>
        <rFont val="Arial"/>
      </rPr>
      <t xml:space="preserve"> Vaforo/Vp</t>
    </r>
  </si>
  <si>
    <r>
      <t>(Pp-b)/m=</t>
    </r>
    <r>
      <rPr>
        <b/>
        <sz val="10"/>
        <color indexed="12"/>
        <rFont val="Arial"/>
        <family val="2"/>
      </rPr>
      <t>mmolstd'</t>
    </r>
  </si>
  <si>
    <r>
      <t>(Pp+b)/m=</t>
    </r>
    <r>
      <rPr>
        <b/>
        <sz val="10"/>
        <color indexed="12"/>
        <rFont val="Arial"/>
        <family val="2"/>
      </rPr>
      <t>Vstd'</t>
    </r>
  </si>
  <si>
    <r>
      <t>(Pp-b)/m=</t>
    </r>
    <r>
      <rPr>
        <b/>
        <sz val="10"/>
        <color indexed="12"/>
        <rFont val="Arial"/>
        <family val="2"/>
      </rPr>
      <t>Cstd'</t>
    </r>
  </si>
  <si>
    <t>Cp=(Pp*Vaforo)/Vp*K</t>
  </si>
  <si>
    <t>Graficando P=f(Vstd)/mL) se obtiene:</t>
  </si>
  <si>
    <t>Cp= Concentración del problema</t>
  </si>
  <si>
    <t>CURVAS DE CALIBRACIÓN DIRECTAS SIN DILUCIÓN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</si>
</sst>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"/>
  </numFmts>
  <fonts count="22" x14ac:knownFonts="1">
    <font>
      <sz val="10"/>
      <name val="Arial"/>
    </font>
    <font>
      <b/>
      <sz val="10"/>
      <color indexed="10"/>
      <name val="Arial"/>
      <family val="2"/>
    </font>
    <font>
      <b/>
      <sz val="10"/>
      <name val="Arial"/>
      <family val="2"/>
    </font>
    <font>
      <vertAlign val="superscript"/>
      <sz val="10"/>
      <name val="Arial"/>
      <family val="2"/>
    </font>
    <font>
      <b/>
      <sz val="10"/>
      <color indexed="12"/>
      <name val="Arial"/>
      <family val="2"/>
    </font>
    <font>
      <b/>
      <sz val="10"/>
      <color indexed="57"/>
      <name val="Arial"/>
      <family val="2"/>
    </font>
    <font>
      <b/>
      <sz val="10"/>
      <color indexed="2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.75"/>
      <name val="Arial"/>
      <family val="2"/>
    </font>
    <font>
      <sz val="12.75"/>
      <name val="Arial"/>
      <family val="2"/>
    </font>
    <font>
      <sz val="12.75"/>
      <name val="Arial"/>
      <family val="2"/>
    </font>
    <font>
      <sz val="12.75"/>
      <name val="Arial"/>
      <family val="2"/>
    </font>
    <font>
      <sz val="12.75"/>
      <name val="Arial"/>
      <family val="2"/>
    </font>
    <font>
      <sz val="12.75"/>
      <name val="Arial"/>
      <family val="2"/>
    </font>
    <font>
      <b/>
      <sz val="10"/>
      <color indexed="14"/>
      <name val="Arial"/>
      <family val="2"/>
    </font>
    <font>
      <b/>
      <vertAlign val="superscript"/>
      <sz val="10"/>
      <color indexed="14"/>
      <name val="Arial"/>
      <family val="2"/>
    </font>
    <font>
      <b/>
      <vertAlign val="superscript"/>
      <sz val="10"/>
      <color indexed="20"/>
      <name val="Arial"/>
      <family val="2"/>
    </font>
    <font>
      <b/>
      <sz val="10"/>
      <color indexed="8"/>
      <name val="Arial"/>
      <family val="2"/>
    </font>
    <font>
      <b/>
      <sz val="12"/>
      <color indexed="10"/>
      <name val="Arial"/>
      <family val="2"/>
    </font>
    <font>
      <sz val="12"/>
      <name val="Arial"/>
      <family val="2"/>
    </font>
    <font>
      <b/>
      <sz val="12"/>
      <color indexed="2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2" borderId="0" xfId="0" applyFill="1"/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11" fontId="0" fillId="2" borderId="1" xfId="0" applyNumberFormat="1" applyFill="1" applyBorder="1" applyAlignment="1">
      <alignment horizontal="center"/>
    </xf>
    <xf numFmtId="0" fontId="1" fillId="2" borderId="1" xfId="0" applyFont="1" applyFill="1" applyBorder="1"/>
    <xf numFmtId="2" fontId="1" fillId="2" borderId="1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0" xfId="0" applyFont="1" applyFill="1"/>
    <xf numFmtId="0" fontId="2" fillId="2" borderId="1" xfId="0" applyFont="1" applyFill="1" applyBorder="1"/>
    <xf numFmtId="0" fontId="2" fillId="2" borderId="0" xfId="0" applyFont="1" applyFill="1"/>
    <xf numFmtId="0" fontId="5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0" fillId="3" borderId="0" xfId="0" applyFill="1"/>
    <xf numFmtId="0" fontId="0" fillId="3" borderId="1" xfId="0" applyFill="1" applyBorder="1"/>
    <xf numFmtId="0" fontId="0" fillId="3" borderId="1" xfId="0" applyFill="1" applyBorder="1" applyAlignment="1">
      <alignment horizontal="center"/>
    </xf>
    <xf numFmtId="11" fontId="0" fillId="3" borderId="1" xfId="0" applyNumberFormat="1" applyFill="1" applyBorder="1" applyAlignment="1">
      <alignment horizontal="center"/>
    </xf>
    <xf numFmtId="0" fontId="1" fillId="3" borderId="1" xfId="0" applyFont="1" applyFill="1" applyBorder="1"/>
    <xf numFmtId="2" fontId="1" fillId="3" borderId="1" xfId="0" applyNumberFormat="1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3" borderId="0" xfId="0" applyFont="1" applyFill="1"/>
    <xf numFmtId="0" fontId="2" fillId="3" borderId="1" xfId="0" applyFont="1" applyFill="1" applyBorder="1"/>
    <xf numFmtId="0" fontId="2" fillId="3" borderId="0" xfId="0" applyFont="1" applyFill="1"/>
    <xf numFmtId="0" fontId="5" fillId="3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4" borderId="0" xfId="0" applyFill="1"/>
    <xf numFmtId="0" fontId="0" fillId="4" borderId="1" xfId="0" applyFill="1" applyBorder="1"/>
    <xf numFmtId="0" fontId="2" fillId="4" borderId="1" xfId="0" applyFon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11" fontId="0" fillId="4" borderId="1" xfId="0" applyNumberFormat="1" applyFill="1" applyBorder="1" applyAlignment="1">
      <alignment horizontal="center"/>
    </xf>
    <xf numFmtId="0" fontId="1" fillId="4" borderId="1" xfId="0" applyFont="1" applyFill="1" applyBorder="1"/>
    <xf numFmtId="2" fontId="1" fillId="4" borderId="1" xfId="0" applyNumberFormat="1" applyFont="1" applyFill="1" applyBorder="1" applyAlignment="1">
      <alignment horizontal="center"/>
    </xf>
    <xf numFmtId="0" fontId="4" fillId="4" borderId="0" xfId="0" applyFont="1" applyFill="1"/>
    <xf numFmtId="0" fontId="5" fillId="4" borderId="1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0" fillId="0" borderId="0" xfId="0" applyFill="1"/>
    <xf numFmtId="0" fontId="8" fillId="0" borderId="0" xfId="0" applyFont="1"/>
    <xf numFmtId="0" fontId="15" fillId="3" borderId="1" xfId="0" applyFont="1" applyFill="1" applyBorder="1" applyAlignment="1">
      <alignment horizontal="center"/>
    </xf>
    <xf numFmtId="0" fontId="15" fillId="2" borderId="1" xfId="0" applyFont="1" applyFill="1" applyBorder="1" applyAlignment="1">
      <alignment horizontal="center"/>
    </xf>
    <xf numFmtId="0" fontId="15" fillId="4" borderId="1" xfId="0" applyFont="1" applyFill="1" applyBorder="1" applyAlignment="1">
      <alignment horizontal="center"/>
    </xf>
    <xf numFmtId="0" fontId="18" fillId="4" borderId="1" xfId="0" applyFont="1" applyFill="1" applyBorder="1" applyAlignment="1">
      <alignment horizontal="center"/>
    </xf>
    <xf numFmtId="0" fontId="19" fillId="5" borderId="2" xfId="0" applyFont="1" applyFill="1" applyBorder="1"/>
    <xf numFmtId="0" fontId="19" fillId="5" borderId="3" xfId="0" applyFont="1" applyFill="1" applyBorder="1"/>
    <xf numFmtId="0" fontId="20" fillId="5" borderId="3" xfId="0" applyFont="1" applyFill="1" applyBorder="1"/>
    <xf numFmtId="0" fontId="21" fillId="5" borderId="4" xfId="0" applyFont="1" applyFill="1" applyBorder="1"/>
    <xf numFmtId="0" fontId="20" fillId="0" borderId="0" xfId="0" applyFont="1"/>
    <xf numFmtId="0" fontId="19" fillId="5" borderId="5" xfId="0" applyFont="1" applyFill="1" applyBorder="1"/>
    <xf numFmtId="0" fontId="19" fillId="5" borderId="0" xfId="0" applyFont="1" applyFill="1" applyBorder="1"/>
    <xf numFmtId="0" fontId="20" fillId="5" borderId="0" xfId="0" applyFont="1" applyFill="1" applyBorder="1"/>
    <xf numFmtId="0" fontId="20" fillId="5" borderId="6" xfId="0" applyFont="1" applyFill="1" applyBorder="1"/>
    <xf numFmtId="0" fontId="20" fillId="5" borderId="5" xfId="0" applyFont="1" applyFill="1" applyBorder="1"/>
    <xf numFmtId="0" fontId="20" fillId="5" borderId="7" xfId="0" applyFont="1" applyFill="1" applyBorder="1"/>
    <xf numFmtId="0" fontId="20" fillId="5" borderId="8" xfId="0" applyFont="1" applyFill="1" applyBorder="1"/>
    <xf numFmtId="0" fontId="20" fillId="5" borderId="9" xfId="0" applyFont="1" applyFill="1" applyBorder="1"/>
    <xf numFmtId="0" fontId="8" fillId="4" borderId="10" xfId="0" applyFont="1" applyFill="1" applyBorder="1" applyAlignment="1">
      <alignment horizontal="center"/>
    </xf>
    <xf numFmtId="0" fontId="19" fillId="4" borderId="10" xfId="0" applyFont="1" applyFill="1" applyBorder="1" applyAlignment="1">
      <alignment horizontal="center"/>
    </xf>
    <xf numFmtId="164" fontId="20" fillId="0" borderId="0" xfId="0" applyNumberFormat="1" applyFont="1"/>
    <xf numFmtId="2" fontId="20" fillId="0" borderId="0" xfId="0" applyNumberFormat="1" applyFont="1"/>
    <xf numFmtId="0" fontId="20" fillId="0" borderId="8" xfId="0" applyFont="1" applyBorder="1"/>
    <xf numFmtId="164" fontId="20" fillId="0" borderId="8" xfId="0" applyNumberFormat="1" applyFont="1" applyBorder="1"/>
    <xf numFmtId="2" fontId="20" fillId="0" borderId="8" xfId="0" applyNumberFormat="1" applyFont="1" applyBorder="1"/>
    <xf numFmtId="0" fontId="19" fillId="0" borderId="0" xfId="0" applyFont="1" applyBorder="1"/>
    <xf numFmtId="0" fontId="19" fillId="0" borderId="0" xfId="0" applyFont="1"/>
    <xf numFmtId="2" fontId="19" fillId="0" borderId="0" xfId="0" applyNumberFormat="1" applyFont="1"/>
    <xf numFmtId="0" fontId="8" fillId="0" borderId="5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2" fillId="4" borderId="11" xfId="0" applyFont="1" applyFill="1" applyBorder="1" applyAlignment="1">
      <alignment horizontal="center"/>
    </xf>
    <xf numFmtId="0" fontId="2" fillId="4" borderId="12" xfId="0" applyFont="1" applyFill="1" applyBorder="1" applyAlignment="1">
      <alignment horizontal="center"/>
    </xf>
    <xf numFmtId="0" fontId="2" fillId="4" borderId="13" xfId="0" applyFont="1" applyFill="1" applyBorder="1" applyAlignment="1">
      <alignment horizontal="center"/>
    </xf>
    <xf numFmtId="0" fontId="7" fillId="3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7" fillId="4" borderId="0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chartsheet" Target="chartsheets/sheet2.xml"/><Relationship Id="rId7" Type="http://schemas.openxmlformats.org/officeDocument/2006/relationships/sharedStrings" Target="sharedString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hartsheet" Target="chartsheets/sheet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099889012208657"/>
          <c:y val="0.13866231647634583"/>
          <c:w val="0.8901220865704772"/>
          <c:h val="0.75040783034257752"/>
        </c:manualLayout>
      </c:layout>
      <c:scatterChart>
        <c:scatterStyle val="lineMarker"/>
        <c:varyColors val="0"/>
        <c:ser>
          <c:idx val="0"/>
          <c:order val="0"/>
          <c:spPr>
            <a:ln w="19050">
              <a:noFill/>
            </a:ln>
          </c:spPr>
          <c:marker>
            <c:symbol val="diamond"/>
            <c:size val="8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00"/>
                </a:solidFill>
                <a:prstDash val="solid"/>
              </a:ln>
            </c:spPr>
            <c:trendlineType val="linear"/>
            <c:dispRSqr val="0"/>
            <c:dispEq val="0"/>
          </c:trendline>
          <c:xVal>
            <c:numRef>
              <c:f>Hoja1!$A$10:$A$20</c:f>
              <c:numCache>
                <c:formatCode>General</c:formatCode>
                <c:ptCount val="11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</c:numCache>
            </c:numRef>
          </c:xVal>
          <c:yVal>
            <c:numRef>
              <c:f>Hoja1!$G$10:$G$20</c:f>
              <c:numCache>
                <c:formatCode>0.00</c:formatCode>
                <c:ptCount val="11"/>
                <c:pt idx="0">
                  <c:v>0</c:v>
                </c:pt>
                <c:pt idx="1">
                  <c:v>0.1769</c:v>
                </c:pt>
                <c:pt idx="2">
                  <c:v>0.3538</c:v>
                </c:pt>
                <c:pt idx="3">
                  <c:v>0.53069999999999995</c:v>
                </c:pt>
                <c:pt idx="4">
                  <c:v>0.70760000000000001</c:v>
                </c:pt>
                <c:pt idx="5">
                  <c:v>0.88450000000000006</c:v>
                </c:pt>
                <c:pt idx="6">
                  <c:v>1.0613999999999999</c:v>
                </c:pt>
                <c:pt idx="7">
                  <c:v>1.2383000000000002</c:v>
                </c:pt>
                <c:pt idx="8">
                  <c:v>1.4152</c:v>
                </c:pt>
                <c:pt idx="9">
                  <c:v>1.5920999999999998</c:v>
                </c:pt>
                <c:pt idx="10">
                  <c:v>1.7690000000000001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192-4DF4-83B4-1B9758249C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74354256"/>
        <c:axId val="1"/>
      </c:scatterChart>
      <c:valAx>
        <c:axId val="11743542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MX"/>
                  <a:t>Vstd/ mL</a:t>
                </a:r>
              </a:p>
            </c:rich>
          </c:tx>
          <c:layout>
            <c:manualLayout>
              <c:xMode val="edge"/>
              <c:yMode val="edge"/>
              <c:x val="0.50388457269700337"/>
              <c:y val="0.9510603588907015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2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MX"/>
                  <a:t>Propiedad</a:t>
                </a:r>
              </a:p>
            </c:rich>
          </c:tx>
          <c:layout>
            <c:manualLayout>
              <c:xMode val="edge"/>
              <c:yMode val="edge"/>
              <c:x val="1.7758046614872364E-2"/>
              <c:y val="0.42414355628058725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1174354256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8779134295227528E-2"/>
          <c:y val="4.0783034257748776E-2"/>
          <c:w val="0.85904550499445065"/>
          <c:h val="0.82707993474714514"/>
        </c:manualLayout>
      </c:layout>
      <c:scatterChart>
        <c:scatterStyle val="lineMarker"/>
        <c:varyColors val="0"/>
        <c:ser>
          <c:idx val="0"/>
          <c:order val="0"/>
          <c:spPr>
            <a:ln w="19050">
              <a:noFill/>
            </a:ln>
          </c:spPr>
          <c:marker>
            <c:symbol val="diamond"/>
            <c:size val="8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00"/>
                </a:solidFill>
                <a:prstDash val="solid"/>
              </a:ln>
            </c:spPr>
            <c:trendlineType val="linear"/>
            <c:dispRSqr val="0"/>
            <c:dispEq val="0"/>
          </c:trendline>
          <c:xVal>
            <c:numRef>
              <c:f>Hoja1!$C$10:$C$20</c:f>
              <c:numCache>
                <c:formatCode>0.0000</c:formatCode>
                <c:ptCount val="11"/>
                <c:pt idx="0">
                  <c:v>0</c:v>
                </c:pt>
                <c:pt idx="1">
                  <c:v>2.5000000000000001E-3</c:v>
                </c:pt>
                <c:pt idx="2">
                  <c:v>5.0000000000000001E-3</c:v>
                </c:pt>
                <c:pt idx="3">
                  <c:v>7.4999999999999997E-3</c:v>
                </c:pt>
                <c:pt idx="4">
                  <c:v>0.01</c:v>
                </c:pt>
                <c:pt idx="5">
                  <c:v>1.2500000000000001E-2</c:v>
                </c:pt>
                <c:pt idx="6">
                  <c:v>1.4999999999999999E-2</c:v>
                </c:pt>
                <c:pt idx="7">
                  <c:v>1.7500000000000002E-2</c:v>
                </c:pt>
                <c:pt idx="8">
                  <c:v>0.02</c:v>
                </c:pt>
                <c:pt idx="9">
                  <c:v>2.2499999999999999E-2</c:v>
                </c:pt>
                <c:pt idx="10">
                  <c:v>2.5000000000000001E-2</c:v>
                </c:pt>
              </c:numCache>
            </c:numRef>
          </c:xVal>
          <c:yVal>
            <c:numRef>
              <c:f>Hoja1!$G$10:$G$20</c:f>
              <c:numCache>
                <c:formatCode>0.00</c:formatCode>
                <c:ptCount val="11"/>
                <c:pt idx="0">
                  <c:v>0</c:v>
                </c:pt>
                <c:pt idx="1">
                  <c:v>0.1769</c:v>
                </c:pt>
                <c:pt idx="2">
                  <c:v>0.3538</c:v>
                </c:pt>
                <c:pt idx="3">
                  <c:v>0.53069999999999995</c:v>
                </c:pt>
                <c:pt idx="4">
                  <c:v>0.70760000000000001</c:v>
                </c:pt>
                <c:pt idx="5">
                  <c:v>0.88450000000000006</c:v>
                </c:pt>
                <c:pt idx="6">
                  <c:v>1.0613999999999999</c:v>
                </c:pt>
                <c:pt idx="7">
                  <c:v>1.2383000000000002</c:v>
                </c:pt>
                <c:pt idx="8">
                  <c:v>1.4152</c:v>
                </c:pt>
                <c:pt idx="9">
                  <c:v>1.5920999999999998</c:v>
                </c:pt>
                <c:pt idx="10">
                  <c:v>1.7690000000000001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29A-47E0-96F0-646E2D29EE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74364240"/>
        <c:axId val="1"/>
      </c:scatterChart>
      <c:valAx>
        <c:axId val="11743642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MX"/>
                  <a:t>mmol std</a:t>
                </a:r>
              </a:p>
            </c:rich>
          </c:tx>
          <c:layout>
            <c:manualLayout>
              <c:xMode val="edge"/>
              <c:yMode val="edge"/>
              <c:x val="0.48501664816870144"/>
              <c:y val="0.93311582381729197"/>
            </c:manualLayout>
          </c:layout>
          <c:overlay val="0"/>
          <c:spPr>
            <a:noFill/>
            <a:ln w="25400">
              <a:noFill/>
            </a:ln>
          </c:spPr>
        </c:title>
        <c:numFmt formatCode="0.00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2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MX"/>
                  <a:t>Propiedad</a:t>
                </a:r>
              </a:p>
            </c:rich>
          </c:tx>
          <c:layout>
            <c:manualLayout>
              <c:xMode val="edge"/>
              <c:yMode val="edge"/>
              <c:x val="1.2208657047724751E-2"/>
              <c:y val="0.38336052202283849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1174364240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8779134295227528E-2"/>
          <c:y val="4.0783034257748776E-2"/>
          <c:w val="0.85904550499445065"/>
          <c:h val="0.82707993474714514"/>
        </c:manualLayout>
      </c:layout>
      <c:scatterChart>
        <c:scatterStyle val="lineMarker"/>
        <c:varyColors val="0"/>
        <c:ser>
          <c:idx val="0"/>
          <c:order val="0"/>
          <c:spPr>
            <a:ln w="19050">
              <a:noFill/>
            </a:ln>
          </c:spPr>
          <c:marker>
            <c:symbol val="diamond"/>
            <c:size val="8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00"/>
                </a:solidFill>
                <a:prstDash val="solid"/>
              </a:ln>
            </c:spPr>
            <c:trendlineType val="linear"/>
            <c:dispRSqr val="0"/>
            <c:dispEq val="0"/>
          </c:trendline>
          <c:xVal>
            <c:numRef>
              <c:f>Hoja1!$E$10:$E$20</c:f>
              <c:numCache>
                <c:formatCode>General</c:formatCode>
                <c:ptCount val="11"/>
                <c:pt idx="0">
                  <c:v>0</c:v>
                </c:pt>
                <c:pt idx="1">
                  <c:v>1E-4</c:v>
                </c:pt>
                <c:pt idx="2">
                  <c:v>2.0000000000000001E-4</c:v>
                </c:pt>
                <c:pt idx="3">
                  <c:v>2.9999999999999997E-4</c:v>
                </c:pt>
                <c:pt idx="4">
                  <c:v>4.0000000000000002E-4</c:v>
                </c:pt>
                <c:pt idx="5">
                  <c:v>5.0000000000000001E-4</c:v>
                </c:pt>
                <c:pt idx="6">
                  <c:v>5.9999999999999995E-4</c:v>
                </c:pt>
                <c:pt idx="7">
                  <c:v>7.000000000000001E-4</c:v>
                </c:pt>
                <c:pt idx="8">
                  <c:v>8.0000000000000004E-4</c:v>
                </c:pt>
                <c:pt idx="9">
                  <c:v>8.9999999999999998E-4</c:v>
                </c:pt>
                <c:pt idx="10">
                  <c:v>1E-3</c:v>
                </c:pt>
              </c:numCache>
            </c:numRef>
          </c:xVal>
          <c:yVal>
            <c:numRef>
              <c:f>Hoja1!$G$10:$G$20</c:f>
              <c:numCache>
                <c:formatCode>0.00</c:formatCode>
                <c:ptCount val="11"/>
                <c:pt idx="0">
                  <c:v>0</c:v>
                </c:pt>
                <c:pt idx="1">
                  <c:v>0.1769</c:v>
                </c:pt>
                <c:pt idx="2">
                  <c:v>0.3538</c:v>
                </c:pt>
                <c:pt idx="3">
                  <c:v>0.53069999999999995</c:v>
                </c:pt>
                <c:pt idx="4">
                  <c:v>0.70760000000000001</c:v>
                </c:pt>
                <c:pt idx="5">
                  <c:v>0.88450000000000006</c:v>
                </c:pt>
                <c:pt idx="6">
                  <c:v>1.0613999999999999</c:v>
                </c:pt>
                <c:pt idx="7">
                  <c:v>1.2383000000000002</c:v>
                </c:pt>
                <c:pt idx="8">
                  <c:v>1.4152</c:v>
                </c:pt>
                <c:pt idx="9">
                  <c:v>1.5920999999999998</c:v>
                </c:pt>
                <c:pt idx="10">
                  <c:v>1.7690000000000001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FAC-47DC-8CC2-883D6591B1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74348016"/>
        <c:axId val="1"/>
      </c:scatterChart>
      <c:valAx>
        <c:axId val="11743480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MX"/>
                  <a:t>Cstd</a:t>
                </a:r>
              </a:p>
            </c:rich>
          </c:tx>
          <c:layout>
            <c:manualLayout>
              <c:xMode val="edge"/>
              <c:yMode val="edge"/>
              <c:x val="0.5049944506104328"/>
              <c:y val="0.9331158238172919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2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MX"/>
                  <a:t>Propiedad</a:t>
                </a:r>
              </a:p>
            </c:rich>
          </c:tx>
          <c:layout>
            <c:manualLayout>
              <c:xMode val="edge"/>
              <c:yMode val="edge"/>
              <c:x val="1.2208657047724751E-2"/>
              <c:y val="0.38336052202283849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1174348016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 zoomToFit="1"/>
  </sheetViews>
  <pageMargins left="0.75" right="0.75" top="1" bottom="1" header="0" footer="0"/>
  <pageSetup orientation="landscape" horizontalDpi="300" verticalDpi="300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workbookViewId="0" zoomToFit="1"/>
  </sheetViews>
  <pageMargins left="0.75" right="0.75" top="1" bottom="1" header="0" footer="0"/>
  <pageSetup orientation="landscape" horizontalDpi="300" verticalDpi="300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workbookViewId="0" zoomToFit="1"/>
  </sheetViews>
  <pageMargins left="0.75" right="0.75" top="1" bottom="1" header="0" footer="0"/>
  <pageSetup orientation="landscape" horizontalDpi="300" verticalDpi="300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B5D92764-A898-4DF9-B9C0-10F6B693E7DB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A9AD0D2-CD4F-4BEA-899B-9C7C3B9591BD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A9B1F47-55F9-46AC-94C3-453D703CCA36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1"/>
  <sheetViews>
    <sheetView tabSelected="1" zoomScale="75" workbookViewId="0">
      <selection activeCell="S7" sqref="S7"/>
    </sheetView>
  </sheetViews>
  <sheetFormatPr baseColWidth="10" defaultRowHeight="12.75" x14ac:dyDescent="0.2"/>
  <cols>
    <col min="1" max="1" width="23.85546875" customWidth="1"/>
    <col min="3" max="3" width="15.140625" customWidth="1"/>
    <col min="5" max="5" width="21" customWidth="1"/>
    <col min="6" max="6" width="14.85546875" customWidth="1"/>
    <col min="8" max="8" width="14.7109375" customWidth="1"/>
    <col min="11" max="11" width="14.7109375" customWidth="1"/>
    <col min="12" max="12" width="13.5703125" customWidth="1"/>
  </cols>
  <sheetData>
    <row r="1" spans="1:8" ht="15.75" x14ac:dyDescent="0.25">
      <c r="A1" s="38" t="s">
        <v>68</v>
      </c>
    </row>
    <row r="2" spans="1:8" ht="15.75" x14ac:dyDescent="0.25">
      <c r="A2" s="38" t="s">
        <v>0</v>
      </c>
      <c r="B2" s="38"/>
      <c r="C2" s="38"/>
      <c r="D2" s="38"/>
      <c r="E2" s="38"/>
    </row>
    <row r="3" spans="1:8" ht="15.75" x14ac:dyDescent="0.25">
      <c r="A3" s="43" t="s">
        <v>38</v>
      </c>
      <c r="B3" s="44">
        <v>2</v>
      </c>
      <c r="C3" s="45" t="s">
        <v>1</v>
      </c>
      <c r="D3" s="46">
        <v>1769</v>
      </c>
      <c r="E3" s="47"/>
      <c r="F3" s="47"/>
      <c r="G3" s="47"/>
      <c r="H3" s="47"/>
    </row>
    <row r="4" spans="1:8" ht="15.75" x14ac:dyDescent="0.25">
      <c r="A4" s="48" t="s">
        <v>39</v>
      </c>
      <c r="B4" s="49">
        <v>8.0000000000000002E-3</v>
      </c>
      <c r="C4" s="50"/>
      <c r="D4" s="51"/>
      <c r="E4" s="66" t="s">
        <v>44</v>
      </c>
      <c r="F4" s="67"/>
      <c r="G4" s="67"/>
      <c r="H4" s="67"/>
    </row>
    <row r="5" spans="1:8" ht="15" x14ac:dyDescent="0.2">
      <c r="A5" s="52" t="s">
        <v>2</v>
      </c>
      <c r="B5" s="50">
        <v>5.0000000000000001E-3</v>
      </c>
      <c r="C5" s="50"/>
      <c r="D5" s="51"/>
      <c r="E5" s="47" t="s">
        <v>52</v>
      </c>
      <c r="F5" s="47"/>
      <c r="G5" s="47" t="s">
        <v>41</v>
      </c>
      <c r="H5" s="47"/>
    </row>
    <row r="6" spans="1:8" ht="15" x14ac:dyDescent="0.2">
      <c r="A6" s="52" t="s">
        <v>3</v>
      </c>
      <c r="B6" s="50">
        <v>0.5</v>
      </c>
      <c r="C6" s="50"/>
      <c r="D6" s="51"/>
      <c r="E6" s="47" t="s">
        <v>67</v>
      </c>
      <c r="F6" s="47"/>
      <c r="G6" s="47" t="s">
        <v>51</v>
      </c>
      <c r="H6" s="47"/>
    </row>
    <row r="7" spans="1:8" ht="15" x14ac:dyDescent="0.2">
      <c r="A7" s="53" t="s">
        <v>4</v>
      </c>
      <c r="B7" s="54">
        <v>25</v>
      </c>
      <c r="C7" s="54"/>
      <c r="D7" s="55"/>
      <c r="E7" s="47" t="s">
        <v>40</v>
      </c>
      <c r="F7" s="47"/>
      <c r="G7" s="47" t="s">
        <v>43</v>
      </c>
      <c r="H7" s="47"/>
    </row>
    <row r="8" spans="1:8" ht="15" x14ac:dyDescent="0.2">
      <c r="A8" s="47"/>
      <c r="B8" s="47"/>
      <c r="C8" s="47"/>
      <c r="D8" s="47"/>
      <c r="E8" s="47" t="s">
        <v>53</v>
      </c>
      <c r="F8" s="47"/>
      <c r="G8" s="47" t="s">
        <v>54</v>
      </c>
      <c r="H8" s="47"/>
    </row>
    <row r="9" spans="1:8" ht="16.5" thickBot="1" x14ac:dyDescent="0.3">
      <c r="A9" s="56" t="s">
        <v>5</v>
      </c>
      <c r="B9" s="57" t="s">
        <v>37</v>
      </c>
      <c r="C9" s="56" t="s">
        <v>42</v>
      </c>
      <c r="D9" s="57" t="s">
        <v>55</v>
      </c>
      <c r="E9" s="56" t="s">
        <v>6</v>
      </c>
      <c r="F9" s="57" t="s">
        <v>7</v>
      </c>
      <c r="G9" s="56" t="s">
        <v>8</v>
      </c>
      <c r="H9" s="56" t="s">
        <v>17</v>
      </c>
    </row>
    <row r="10" spans="1:8" ht="15.75" thickTop="1" x14ac:dyDescent="0.2">
      <c r="A10" s="47">
        <v>0</v>
      </c>
      <c r="B10" s="47"/>
      <c r="C10" s="58">
        <v>0</v>
      </c>
      <c r="D10" s="47"/>
      <c r="E10" s="47">
        <v>0</v>
      </c>
      <c r="F10" s="47"/>
      <c r="G10" s="59">
        <v>0</v>
      </c>
      <c r="H10" s="47"/>
    </row>
    <row r="11" spans="1:8" ht="15" x14ac:dyDescent="0.2">
      <c r="A11" s="47">
        <f>$B$6</f>
        <v>0.5</v>
      </c>
      <c r="B11" s="47"/>
      <c r="C11" s="58">
        <f t="shared" ref="C11:C20" si="0">$B$5*$A11</f>
        <v>2.5000000000000001E-3</v>
      </c>
      <c r="D11" s="47"/>
      <c r="E11" s="47">
        <f t="shared" ref="E11:E20" si="1">($C11/$B$7)</f>
        <v>1E-4</v>
      </c>
      <c r="F11" s="47"/>
      <c r="G11" s="59">
        <f t="shared" ref="G11:G20" si="2">$D$3*$E11</f>
        <v>0.1769</v>
      </c>
      <c r="H11" s="59"/>
    </row>
    <row r="12" spans="1:8" ht="15" x14ac:dyDescent="0.2">
      <c r="A12" s="47">
        <f t="shared" ref="A12:A20" si="3">A11+$B$6</f>
        <v>1</v>
      </c>
      <c r="B12" s="47"/>
      <c r="C12" s="58">
        <f t="shared" si="0"/>
        <v>5.0000000000000001E-3</v>
      </c>
      <c r="D12" s="47"/>
      <c r="E12" s="47">
        <f t="shared" si="1"/>
        <v>2.0000000000000001E-4</v>
      </c>
      <c r="F12" s="47"/>
      <c r="G12" s="59">
        <f t="shared" si="2"/>
        <v>0.3538</v>
      </c>
      <c r="H12" s="59"/>
    </row>
    <row r="13" spans="1:8" ht="15" x14ac:dyDescent="0.2">
      <c r="A13" s="47">
        <f t="shared" si="3"/>
        <v>1.5</v>
      </c>
      <c r="B13" s="47"/>
      <c r="C13" s="58">
        <f t="shared" si="0"/>
        <v>7.4999999999999997E-3</v>
      </c>
      <c r="D13" s="47"/>
      <c r="E13" s="47">
        <f t="shared" si="1"/>
        <v>2.9999999999999997E-4</v>
      </c>
      <c r="F13" s="47"/>
      <c r="G13" s="59">
        <f t="shared" si="2"/>
        <v>0.53069999999999995</v>
      </c>
      <c r="H13" s="59"/>
    </row>
    <row r="14" spans="1:8" ht="15" x14ac:dyDescent="0.2">
      <c r="A14" s="47">
        <f t="shared" si="3"/>
        <v>2</v>
      </c>
      <c r="B14" s="47"/>
      <c r="C14" s="58">
        <f t="shared" si="0"/>
        <v>0.01</v>
      </c>
      <c r="D14" s="47"/>
      <c r="E14" s="47">
        <f t="shared" si="1"/>
        <v>4.0000000000000002E-4</v>
      </c>
      <c r="F14" s="47"/>
      <c r="G14" s="59">
        <f t="shared" si="2"/>
        <v>0.70760000000000001</v>
      </c>
      <c r="H14" s="59"/>
    </row>
    <row r="15" spans="1:8" ht="15" x14ac:dyDescent="0.2">
      <c r="A15" s="47">
        <f t="shared" si="3"/>
        <v>2.5</v>
      </c>
      <c r="B15" s="47"/>
      <c r="C15" s="58">
        <f t="shared" si="0"/>
        <v>1.2500000000000001E-2</v>
      </c>
      <c r="D15" s="47"/>
      <c r="E15" s="47">
        <f t="shared" si="1"/>
        <v>5.0000000000000001E-4</v>
      </c>
      <c r="F15" s="47"/>
      <c r="G15" s="59">
        <f t="shared" si="2"/>
        <v>0.88450000000000006</v>
      </c>
      <c r="H15" s="59"/>
    </row>
    <row r="16" spans="1:8" ht="15" x14ac:dyDescent="0.2">
      <c r="A16" s="47">
        <f t="shared" si="3"/>
        <v>3</v>
      </c>
      <c r="B16" s="47"/>
      <c r="C16" s="58">
        <f t="shared" si="0"/>
        <v>1.4999999999999999E-2</v>
      </c>
      <c r="D16" s="47"/>
      <c r="E16" s="47">
        <f t="shared" si="1"/>
        <v>5.9999999999999995E-4</v>
      </c>
      <c r="F16" s="47"/>
      <c r="G16" s="59">
        <f t="shared" si="2"/>
        <v>1.0613999999999999</v>
      </c>
      <c r="H16" s="59"/>
    </row>
    <row r="17" spans="1:8" ht="15" x14ac:dyDescent="0.2">
      <c r="A17" s="47">
        <f t="shared" si="3"/>
        <v>3.5</v>
      </c>
      <c r="B17" s="47"/>
      <c r="C17" s="58">
        <f t="shared" si="0"/>
        <v>1.7500000000000002E-2</v>
      </c>
      <c r="D17" s="47"/>
      <c r="E17" s="47">
        <f t="shared" si="1"/>
        <v>7.000000000000001E-4</v>
      </c>
      <c r="F17" s="47"/>
      <c r="G17" s="59">
        <f t="shared" si="2"/>
        <v>1.2383000000000002</v>
      </c>
      <c r="H17" s="59"/>
    </row>
    <row r="18" spans="1:8" ht="15" x14ac:dyDescent="0.2">
      <c r="A18" s="47">
        <f t="shared" si="3"/>
        <v>4</v>
      </c>
      <c r="B18" s="47"/>
      <c r="C18" s="58">
        <f t="shared" si="0"/>
        <v>0.02</v>
      </c>
      <c r="D18" s="47"/>
      <c r="E18" s="47">
        <f t="shared" si="1"/>
        <v>8.0000000000000004E-4</v>
      </c>
      <c r="F18" s="47"/>
      <c r="G18" s="59">
        <f t="shared" si="2"/>
        <v>1.4152</v>
      </c>
      <c r="H18" s="59"/>
    </row>
    <row r="19" spans="1:8" ht="15" x14ac:dyDescent="0.2">
      <c r="A19" s="47">
        <f t="shared" si="3"/>
        <v>4.5</v>
      </c>
      <c r="B19" s="47"/>
      <c r="C19" s="58">
        <f t="shared" si="0"/>
        <v>2.2499999999999999E-2</v>
      </c>
      <c r="D19" s="47"/>
      <c r="E19" s="47">
        <f t="shared" si="1"/>
        <v>8.9999999999999998E-4</v>
      </c>
      <c r="F19" s="47"/>
      <c r="G19" s="59">
        <f t="shared" si="2"/>
        <v>1.5920999999999998</v>
      </c>
      <c r="H19" s="59"/>
    </row>
    <row r="20" spans="1:8" ht="15" x14ac:dyDescent="0.2">
      <c r="A20" s="60">
        <f t="shared" si="3"/>
        <v>5</v>
      </c>
      <c r="B20" s="60"/>
      <c r="C20" s="61">
        <f t="shared" si="0"/>
        <v>2.5000000000000001E-2</v>
      </c>
      <c r="D20" s="60"/>
      <c r="E20" s="60">
        <f t="shared" si="1"/>
        <v>1E-3</v>
      </c>
      <c r="F20" s="60"/>
      <c r="G20" s="62">
        <f t="shared" si="2"/>
        <v>1.7690000000000001</v>
      </c>
      <c r="H20" s="62"/>
    </row>
    <row r="21" spans="1:8" ht="15.75" x14ac:dyDescent="0.25">
      <c r="A21" s="47"/>
      <c r="B21" s="63">
        <f>B3</f>
        <v>2</v>
      </c>
      <c r="C21" s="64"/>
      <c r="D21" s="64">
        <f>$B$4*$B3</f>
        <v>1.6E-2</v>
      </c>
      <c r="E21" s="47"/>
      <c r="F21" s="64">
        <f>($D21/$B$7)</f>
        <v>6.4000000000000005E-4</v>
      </c>
      <c r="G21" s="47"/>
      <c r="H21" s="65">
        <f>$D$3*$F21</f>
        <v>1.1321600000000001</v>
      </c>
    </row>
    <row r="22" spans="1:8" ht="18" x14ac:dyDescent="0.25">
      <c r="A22" s="71" t="s">
        <v>66</v>
      </c>
      <c r="B22" s="71"/>
      <c r="C22" s="71"/>
      <c r="D22" s="71"/>
      <c r="E22" s="71"/>
      <c r="F22" s="71"/>
      <c r="G22" s="71"/>
      <c r="H22" s="71"/>
    </row>
    <row r="23" spans="1:8" x14ac:dyDescent="0.2">
      <c r="A23" s="14"/>
      <c r="B23" s="25" t="s">
        <v>15</v>
      </c>
      <c r="C23" s="25" t="s">
        <v>16</v>
      </c>
      <c r="D23" s="13"/>
      <c r="E23" s="13"/>
      <c r="F23" s="13"/>
      <c r="G23" s="13"/>
      <c r="H23" s="13"/>
    </row>
    <row r="24" spans="1:8" ht="14.25" x14ac:dyDescent="0.2">
      <c r="A24" s="14" t="s">
        <v>9</v>
      </c>
      <c r="B24" s="39" t="s">
        <v>45</v>
      </c>
      <c r="C24" s="39">
        <f>SLOPE(G10:G20,A10:A20)</f>
        <v>0.35380000000000006</v>
      </c>
      <c r="D24" s="13" t="s">
        <v>9</v>
      </c>
      <c r="E24" s="13" t="s">
        <v>10</v>
      </c>
      <c r="F24" s="13"/>
      <c r="G24" s="13"/>
      <c r="H24" s="13"/>
    </row>
    <row r="25" spans="1:8" x14ac:dyDescent="0.2">
      <c r="A25" s="14" t="s">
        <v>11</v>
      </c>
      <c r="B25" s="15"/>
      <c r="C25" s="16">
        <f>-2.2204E-16+INTERCEPT(G10:G20,A10:A20)</f>
        <v>-2.2204E-16</v>
      </c>
      <c r="D25" s="13" t="s">
        <v>11</v>
      </c>
      <c r="E25" s="13" t="s">
        <v>12</v>
      </c>
      <c r="F25" s="13"/>
      <c r="G25" s="13"/>
      <c r="H25" s="13"/>
    </row>
    <row r="26" spans="1:8" ht="14.25" x14ac:dyDescent="0.2">
      <c r="A26" s="14" t="s">
        <v>14</v>
      </c>
      <c r="B26" s="15"/>
      <c r="C26" s="15">
        <f>RSQ(G10:G20,A10:A20)</f>
        <v>1.0000000000000004</v>
      </c>
      <c r="D26" s="13" t="s">
        <v>14</v>
      </c>
      <c r="E26" s="13" t="s">
        <v>13</v>
      </c>
      <c r="F26" s="13"/>
      <c r="G26" s="13"/>
      <c r="H26" s="13"/>
    </row>
    <row r="27" spans="1:8" x14ac:dyDescent="0.2">
      <c r="A27" s="17" t="s">
        <v>17</v>
      </c>
      <c r="B27" s="15"/>
      <c r="C27" s="18">
        <f>$H$21</f>
        <v>1.1321600000000001</v>
      </c>
      <c r="D27" s="13"/>
      <c r="E27" s="13"/>
      <c r="F27" s="13"/>
      <c r="G27" s="13"/>
      <c r="H27" s="13"/>
    </row>
    <row r="28" spans="1:8" x14ac:dyDescent="0.2">
      <c r="A28" s="74" t="s">
        <v>33</v>
      </c>
      <c r="B28" s="75"/>
      <c r="C28" s="76"/>
      <c r="D28" s="13"/>
      <c r="E28" s="13"/>
      <c r="F28" s="13"/>
      <c r="G28" s="13"/>
      <c r="H28" s="13"/>
    </row>
    <row r="29" spans="1:8" x14ac:dyDescent="0.2">
      <c r="A29" s="14" t="s">
        <v>63</v>
      </c>
      <c r="B29" s="19" t="s">
        <v>18</v>
      </c>
      <c r="C29" s="19">
        <f>(C27+C25)/C24</f>
        <v>3.1999999999999988</v>
      </c>
      <c r="D29" s="20" t="s">
        <v>22</v>
      </c>
      <c r="E29" s="13" t="s">
        <v>23</v>
      </c>
      <c r="F29" s="13"/>
      <c r="G29" s="13"/>
      <c r="H29" s="13"/>
    </row>
    <row r="30" spans="1:8" x14ac:dyDescent="0.2">
      <c r="A30" s="21" t="s">
        <v>59</v>
      </c>
      <c r="B30" s="25" t="s">
        <v>19</v>
      </c>
      <c r="C30" s="25">
        <f>($C$29*$B$5)/$B$7</f>
        <v>6.3999999999999973E-4</v>
      </c>
      <c r="D30" s="22" t="s">
        <v>24</v>
      </c>
      <c r="E30" s="13" t="s">
        <v>56</v>
      </c>
      <c r="F30" s="13"/>
      <c r="G30" s="13"/>
      <c r="H30" s="13"/>
    </row>
    <row r="31" spans="1:8" x14ac:dyDescent="0.2">
      <c r="A31" s="14" t="s">
        <v>60</v>
      </c>
      <c r="B31" s="23" t="s">
        <v>19</v>
      </c>
      <c r="C31" s="23">
        <f>($C$30*$B$7)/$B$21</f>
        <v>7.9999999999999967E-3</v>
      </c>
      <c r="D31" s="13" t="s">
        <v>25</v>
      </c>
      <c r="E31" s="13" t="s">
        <v>57</v>
      </c>
      <c r="F31" s="13"/>
      <c r="G31" s="13"/>
      <c r="H31" s="13"/>
    </row>
    <row r="32" spans="1:8" x14ac:dyDescent="0.2">
      <c r="A32" s="74" t="s">
        <v>32</v>
      </c>
      <c r="B32" s="75"/>
      <c r="C32" s="76"/>
      <c r="D32" s="13"/>
      <c r="E32" s="13"/>
      <c r="F32" s="13"/>
      <c r="G32" s="13"/>
      <c r="H32" s="13"/>
    </row>
    <row r="33" spans="1:8" x14ac:dyDescent="0.2">
      <c r="A33" s="14" t="s">
        <v>65</v>
      </c>
      <c r="B33" s="23" t="s">
        <v>19</v>
      </c>
      <c r="C33" s="23">
        <f>($H$21*$B$7)/($B$21*$C$34)</f>
        <v>8.0000000000000002E-3</v>
      </c>
      <c r="D33" s="13"/>
      <c r="E33" s="13"/>
      <c r="F33" s="13"/>
      <c r="G33" s="13"/>
      <c r="H33" s="13"/>
    </row>
    <row r="34" spans="1:8" ht="14.25" x14ac:dyDescent="0.2">
      <c r="A34" s="14" t="s">
        <v>21</v>
      </c>
      <c r="B34" s="24" t="s">
        <v>48</v>
      </c>
      <c r="C34" s="24">
        <f>($C$24*$B$7)/$B$5</f>
        <v>1769</v>
      </c>
      <c r="D34" s="13" t="s">
        <v>26</v>
      </c>
      <c r="E34" s="13" t="s">
        <v>27</v>
      </c>
      <c r="F34" s="13"/>
      <c r="G34" s="13"/>
      <c r="H34" s="13"/>
    </row>
    <row r="35" spans="1:8" ht="18" x14ac:dyDescent="0.25">
      <c r="A35" s="72" t="s">
        <v>35</v>
      </c>
      <c r="B35" s="72"/>
      <c r="C35" s="72"/>
      <c r="D35" s="72"/>
      <c r="E35" s="72"/>
      <c r="F35" s="72"/>
      <c r="G35" s="72"/>
      <c r="H35" s="72"/>
    </row>
    <row r="36" spans="1:8" x14ac:dyDescent="0.2">
      <c r="A36" s="2"/>
      <c r="B36" s="26" t="s">
        <v>15</v>
      </c>
      <c r="C36" s="26" t="s">
        <v>16</v>
      </c>
      <c r="D36" s="1"/>
      <c r="E36" s="1"/>
      <c r="F36" s="1"/>
      <c r="G36" s="1"/>
      <c r="H36" s="1"/>
    </row>
    <row r="37" spans="1:8" ht="14.25" x14ac:dyDescent="0.2">
      <c r="A37" s="2" t="s">
        <v>9</v>
      </c>
      <c r="B37" s="40" t="s">
        <v>46</v>
      </c>
      <c r="C37" s="40">
        <f>SLOPE(G10:G20,C10:C20)</f>
        <v>70.759999999999991</v>
      </c>
      <c r="D37" s="1" t="s">
        <v>9</v>
      </c>
      <c r="E37" s="1" t="s">
        <v>10</v>
      </c>
      <c r="F37" s="1"/>
      <c r="G37" s="1"/>
      <c r="H37" s="1"/>
    </row>
    <row r="38" spans="1:8" x14ac:dyDescent="0.2">
      <c r="A38" s="2" t="s">
        <v>11</v>
      </c>
      <c r="B38" s="3"/>
      <c r="C38" s="4">
        <f>INTERCEPT(G10:G20,C10:C20)</f>
        <v>2.2204460492503131E-16</v>
      </c>
      <c r="D38" s="1" t="s">
        <v>11</v>
      </c>
      <c r="E38" s="1" t="s">
        <v>12</v>
      </c>
      <c r="F38" s="1"/>
      <c r="G38" s="1"/>
      <c r="H38" s="1"/>
    </row>
    <row r="39" spans="1:8" ht="14.25" x14ac:dyDescent="0.2">
      <c r="A39" s="2" t="s">
        <v>14</v>
      </c>
      <c r="B39" s="3"/>
      <c r="C39" s="3">
        <f>RSQ(G10:G20,C10:C20)</f>
        <v>0.99999999999999956</v>
      </c>
      <c r="D39" s="1" t="s">
        <v>14</v>
      </c>
      <c r="E39" s="1" t="s">
        <v>13</v>
      </c>
      <c r="F39" s="1"/>
      <c r="G39" s="1"/>
      <c r="H39" s="1"/>
    </row>
    <row r="40" spans="1:8" x14ac:dyDescent="0.2">
      <c r="A40" s="5" t="s">
        <v>17</v>
      </c>
      <c r="B40" s="3"/>
      <c r="C40" s="6">
        <f>$H$21</f>
        <v>1.1321600000000001</v>
      </c>
      <c r="D40" s="1"/>
      <c r="E40" s="1"/>
      <c r="F40" s="1"/>
      <c r="G40" s="1"/>
      <c r="H40" s="1"/>
    </row>
    <row r="41" spans="1:8" x14ac:dyDescent="0.2">
      <c r="A41" s="77" t="s">
        <v>33</v>
      </c>
      <c r="B41" s="78"/>
      <c r="C41" s="79"/>
      <c r="D41" s="1"/>
      <c r="E41" s="1"/>
      <c r="F41" s="1"/>
      <c r="G41" s="1"/>
      <c r="H41" s="1"/>
    </row>
    <row r="42" spans="1:8" x14ac:dyDescent="0.2">
      <c r="A42" s="2" t="s">
        <v>62</v>
      </c>
      <c r="B42" s="7" t="s">
        <v>49</v>
      </c>
      <c r="C42" s="7">
        <f>($C$40-C38)/C37</f>
        <v>1.6E-2</v>
      </c>
      <c r="D42" s="8" t="s">
        <v>29</v>
      </c>
      <c r="E42" s="1" t="s">
        <v>30</v>
      </c>
      <c r="F42" s="1"/>
      <c r="G42" s="1"/>
      <c r="H42" s="1"/>
    </row>
    <row r="43" spans="1:8" x14ac:dyDescent="0.2">
      <c r="A43" s="9" t="s">
        <v>28</v>
      </c>
      <c r="B43" s="26" t="s">
        <v>19</v>
      </c>
      <c r="C43" s="26">
        <f>(C42)/$B$7</f>
        <v>6.4000000000000005E-4</v>
      </c>
      <c r="D43" s="10" t="s">
        <v>24</v>
      </c>
      <c r="E43" s="1" t="s">
        <v>58</v>
      </c>
      <c r="F43" s="1"/>
      <c r="G43" s="1"/>
      <c r="H43" s="1"/>
    </row>
    <row r="44" spans="1:8" x14ac:dyDescent="0.2">
      <c r="A44" s="2" t="s">
        <v>61</v>
      </c>
      <c r="B44" s="11" t="s">
        <v>19</v>
      </c>
      <c r="C44" s="11">
        <f>(C43*$B$7)/$B$21</f>
        <v>8.0000000000000002E-3</v>
      </c>
      <c r="D44" s="1" t="s">
        <v>25</v>
      </c>
      <c r="E44" s="1" t="s">
        <v>57</v>
      </c>
      <c r="F44" s="1"/>
      <c r="G44" s="1"/>
      <c r="H44" s="1"/>
    </row>
    <row r="45" spans="1:8" x14ac:dyDescent="0.2">
      <c r="A45" s="77" t="s">
        <v>32</v>
      </c>
      <c r="B45" s="78"/>
      <c r="C45" s="79"/>
      <c r="D45" s="1"/>
      <c r="E45" s="1"/>
      <c r="F45" s="1"/>
      <c r="G45" s="1"/>
      <c r="H45" s="1"/>
    </row>
    <row r="46" spans="1:8" x14ac:dyDescent="0.2">
      <c r="A46" s="2" t="s">
        <v>65</v>
      </c>
      <c r="B46" s="11" t="s">
        <v>19</v>
      </c>
      <c r="C46" s="11">
        <f>($H$21*$B$7)/($B$21*$C$47)</f>
        <v>8.0000000000000019E-3</v>
      </c>
      <c r="D46" s="1"/>
      <c r="E46" s="1"/>
      <c r="F46" s="1"/>
      <c r="G46" s="1"/>
      <c r="H46" s="1"/>
    </row>
    <row r="47" spans="1:8" ht="14.25" x14ac:dyDescent="0.2">
      <c r="A47" s="2" t="s">
        <v>31</v>
      </c>
      <c r="B47" s="12" t="s">
        <v>48</v>
      </c>
      <c r="C47" s="12">
        <f>(C37*$B$7)</f>
        <v>1768.9999999999998</v>
      </c>
      <c r="D47" s="1" t="s">
        <v>26</v>
      </c>
      <c r="E47" s="1" t="s">
        <v>27</v>
      </c>
      <c r="F47" s="1"/>
      <c r="G47" s="1"/>
      <c r="H47" s="1"/>
    </row>
    <row r="48" spans="1:8" ht="18" x14ac:dyDescent="0.25">
      <c r="A48" s="73" t="s">
        <v>34</v>
      </c>
      <c r="B48" s="73"/>
      <c r="C48" s="73"/>
      <c r="D48" s="73"/>
      <c r="E48" s="73"/>
      <c r="F48" s="73"/>
      <c r="G48" s="73"/>
      <c r="H48" s="73"/>
    </row>
    <row r="49" spans="1:8" x14ac:dyDescent="0.2">
      <c r="A49" s="28"/>
      <c r="B49" s="29" t="s">
        <v>15</v>
      </c>
      <c r="C49" s="29" t="s">
        <v>16</v>
      </c>
      <c r="D49" s="27"/>
      <c r="E49" s="27"/>
      <c r="F49" s="27"/>
      <c r="G49" s="27"/>
      <c r="H49" s="27"/>
    </row>
    <row r="50" spans="1:8" ht="14.25" x14ac:dyDescent="0.2">
      <c r="A50" s="28" t="s">
        <v>9</v>
      </c>
      <c r="B50" s="41" t="s">
        <v>47</v>
      </c>
      <c r="C50" s="41">
        <f>SLOPE(G10:G20,E10:E20)</f>
        <v>1768.9999999999998</v>
      </c>
      <c r="D50" s="27" t="s">
        <v>9</v>
      </c>
      <c r="E50" s="27" t="s">
        <v>10</v>
      </c>
      <c r="F50" s="27"/>
      <c r="G50" s="27"/>
      <c r="H50" s="27"/>
    </row>
    <row r="51" spans="1:8" x14ac:dyDescent="0.2">
      <c r="A51" s="28" t="s">
        <v>11</v>
      </c>
      <c r="B51" s="30"/>
      <c r="C51" s="31">
        <f>INTERCEPT(G10:G20,E10:E20)</f>
        <v>2.2204460492503131E-16</v>
      </c>
      <c r="D51" s="27" t="s">
        <v>11</v>
      </c>
      <c r="E51" s="27" t="s">
        <v>12</v>
      </c>
      <c r="F51" s="27"/>
      <c r="G51" s="27"/>
      <c r="H51" s="27"/>
    </row>
    <row r="52" spans="1:8" ht="14.25" x14ac:dyDescent="0.2">
      <c r="A52" s="28" t="s">
        <v>14</v>
      </c>
      <c r="B52" s="30"/>
      <c r="C52" s="30">
        <f>RSQ(G10:G20,E10:E20)</f>
        <v>0.99999999999999978</v>
      </c>
      <c r="D52" s="27" t="s">
        <v>14</v>
      </c>
      <c r="E52" s="27" t="s">
        <v>13</v>
      </c>
      <c r="F52" s="27"/>
      <c r="G52" s="27"/>
      <c r="H52" s="27"/>
    </row>
    <row r="53" spans="1:8" x14ac:dyDescent="0.2">
      <c r="A53" s="32" t="s">
        <v>17</v>
      </c>
      <c r="B53" s="30"/>
      <c r="C53" s="33">
        <f>$H$21</f>
        <v>1.1321600000000001</v>
      </c>
      <c r="D53" s="27"/>
      <c r="E53" s="27"/>
      <c r="F53" s="27"/>
      <c r="G53" s="27"/>
      <c r="H53" s="27"/>
    </row>
    <row r="54" spans="1:8" x14ac:dyDescent="0.2">
      <c r="A54" s="68" t="s">
        <v>33</v>
      </c>
      <c r="B54" s="69"/>
      <c r="C54" s="70"/>
      <c r="D54" s="27"/>
      <c r="E54" s="27"/>
      <c r="F54" s="27"/>
      <c r="G54" s="27"/>
      <c r="H54" s="27"/>
    </row>
    <row r="55" spans="1:8" x14ac:dyDescent="0.2">
      <c r="A55" s="28" t="s">
        <v>64</v>
      </c>
      <c r="B55" s="42" t="s">
        <v>19</v>
      </c>
      <c r="C55" s="42">
        <f>($C$53+C51)/C50</f>
        <v>6.4000000000000027E-4</v>
      </c>
      <c r="D55" s="34" t="s">
        <v>36</v>
      </c>
      <c r="E55" s="27" t="s">
        <v>50</v>
      </c>
      <c r="F55" s="27"/>
      <c r="G55" s="27"/>
      <c r="H55" s="27"/>
    </row>
    <row r="56" spans="1:8" x14ac:dyDescent="0.2">
      <c r="A56" s="28" t="s">
        <v>20</v>
      </c>
      <c r="B56" s="35" t="s">
        <v>19</v>
      </c>
      <c r="C56" s="35">
        <f>(C55*$B$7)/$B$21</f>
        <v>8.0000000000000036E-3</v>
      </c>
      <c r="D56" s="27" t="s">
        <v>25</v>
      </c>
      <c r="E56" s="27" t="s">
        <v>57</v>
      </c>
      <c r="F56" s="27"/>
      <c r="G56" s="27"/>
      <c r="H56" s="27"/>
    </row>
    <row r="57" spans="1:8" x14ac:dyDescent="0.2">
      <c r="A57" s="68" t="s">
        <v>32</v>
      </c>
      <c r="B57" s="69"/>
      <c r="C57" s="70"/>
      <c r="D57" s="27"/>
      <c r="E57" s="27"/>
      <c r="F57" s="27"/>
      <c r="G57" s="27"/>
      <c r="H57" s="27"/>
    </row>
    <row r="58" spans="1:8" x14ac:dyDescent="0.2">
      <c r="A58" s="28" t="s">
        <v>65</v>
      </c>
      <c r="B58" s="35" t="s">
        <v>19</v>
      </c>
      <c r="C58" s="35">
        <f>($H$21*$B$7)/($B$21*$C$47)</f>
        <v>8.0000000000000019E-3</v>
      </c>
      <c r="D58" s="27"/>
      <c r="E58" s="27"/>
      <c r="F58" s="27"/>
      <c r="G58" s="27"/>
      <c r="H58" s="27"/>
    </row>
    <row r="59" spans="1:8" ht="14.25" x14ac:dyDescent="0.2">
      <c r="A59" s="28" t="s">
        <v>31</v>
      </c>
      <c r="B59" s="36" t="s">
        <v>48</v>
      </c>
      <c r="C59" s="36">
        <f>$C$50</f>
        <v>1768.9999999999998</v>
      </c>
      <c r="D59" s="27" t="s">
        <v>26</v>
      </c>
      <c r="E59" s="27" t="s">
        <v>27</v>
      </c>
      <c r="F59" s="27"/>
      <c r="G59" s="27"/>
      <c r="H59" s="27"/>
    </row>
    <row r="60" spans="1:8" s="37" customFormat="1" x14ac:dyDescent="0.2"/>
    <row r="61" spans="1:8" s="37" customFormat="1" x14ac:dyDescent="0.2"/>
  </sheetData>
  <mergeCells count="10">
    <mergeCell ref="E4:H4"/>
    <mergeCell ref="A57:C57"/>
    <mergeCell ref="A22:H22"/>
    <mergeCell ref="A35:H35"/>
    <mergeCell ref="A48:H48"/>
    <mergeCell ref="A54:C54"/>
    <mergeCell ref="A28:C28"/>
    <mergeCell ref="A32:C32"/>
    <mergeCell ref="A41:C41"/>
    <mergeCell ref="A45:C45"/>
  </mergeCells>
  <phoneticPr fontId="0" type="noConversion"/>
  <pageMargins left="0.75" right="0.75" top="1" bottom="1" header="0" footer="0"/>
  <pageSetup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Gráficos</vt:lpstr>
      </vt:variant>
      <vt:variant>
        <vt:i4>3</vt:i4>
      </vt:variant>
    </vt:vector>
  </HeadingPairs>
  <TitlesOfParts>
    <vt:vector size="4" baseType="lpstr">
      <vt:lpstr>Hoja1</vt:lpstr>
      <vt:lpstr>P=F(Vstd)</vt:lpstr>
      <vt:lpstr>P=f(mmol std)</vt:lpstr>
      <vt:lpstr>P=f(Cstd)</vt:lpstr>
    </vt:vector>
  </TitlesOfParts>
  <Company> FES-Cuautitlán, UNAM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Adriana Morales Pérez</dc:creator>
  <cp:lastModifiedBy>gus</cp:lastModifiedBy>
  <dcterms:created xsi:type="dcterms:W3CDTF">2003-09-02T03:25:29Z</dcterms:created>
  <dcterms:modified xsi:type="dcterms:W3CDTF">2020-03-28T23:21:35Z</dcterms:modified>
</cp:coreProperties>
</file>